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anne\Documents\Papers\Paper 1-cv current enhancement\Data\Publicatie ruwe data\"/>
    </mc:Choice>
  </mc:AlternateContent>
  <xr:revisionPtr revIDLastSave="0" documentId="13_ncr:1_{3724528E-C52E-44B5-9C05-0EE7494AEBBC}" xr6:coauthVersionLast="45" xr6:coauthVersionMax="45" xr10:uidLastSave="{00000000-0000-0000-0000-000000000000}"/>
  <bookViews>
    <workbookView xWindow="-120" yWindow="-120" windowWidth="29040" windowHeight="15840" activeTab="3" xr2:uid="{CE567DF5-5E55-4C36-A295-B200E31373D2}"/>
  </bookViews>
  <sheets>
    <sheet name="Abiotic I" sheetId="1" r:id="rId1"/>
    <sheet name="Abiotic II" sheetId="2" r:id="rId2"/>
    <sheet name="Abiotic III" sheetId="3" r:id="rId3"/>
    <sheet name="Abiotic IV" sheetId="4" r:id="rId4"/>
    <sheet name="Abiotic V" sheetId="5" r:id="rId5"/>
    <sheet name="Abiotic VI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2" i="6" l="1"/>
  <c r="AB1" i="6"/>
  <c r="AB2" i="5"/>
  <c r="AB1" i="5"/>
  <c r="AB2" i="4"/>
  <c r="AB1" i="4"/>
  <c r="AB2" i="3"/>
  <c r="AB1" i="3"/>
  <c r="AA2" i="1" l="1"/>
  <c r="AA1" i="1"/>
  <c r="AA2" i="2"/>
  <c r="AA1" i="2"/>
  <c r="B10" i="1" l="1"/>
  <c r="B9" i="1"/>
  <c r="B8" i="1"/>
  <c r="B7" i="1"/>
  <c r="B6" i="1"/>
  <c r="B5" i="1"/>
  <c r="B4" i="1"/>
  <c r="B3" i="1"/>
  <c r="B6" i="4" l="1"/>
  <c r="B5" i="4"/>
  <c r="B4" i="4"/>
  <c r="B3" i="4"/>
  <c r="B9" i="6"/>
  <c r="B8" i="6"/>
  <c r="B7" i="6"/>
  <c r="B6" i="6"/>
  <c r="B5" i="6"/>
  <c r="B4" i="6"/>
  <c r="B3" i="6"/>
  <c r="B6" i="3" l="1"/>
  <c r="B5" i="3"/>
  <c r="B4" i="3"/>
  <c r="B3" i="3"/>
  <c r="B10" i="2" l="1"/>
  <c r="B9" i="2"/>
  <c r="B8" i="2"/>
  <c r="B7" i="2"/>
  <c r="B6" i="2"/>
  <c r="B5" i="2"/>
  <c r="B4" i="2"/>
  <c r="B3" i="2"/>
  <c r="B9" i="5" l="1"/>
  <c r="B8" i="5"/>
  <c r="B7" i="5"/>
  <c r="B6" i="5"/>
  <c r="B5" i="5"/>
  <c r="B4" i="5"/>
  <c r="B3" i="5"/>
</calcChain>
</file>

<file path=xl/sharedStrings.xml><?xml version="1.0" encoding="utf-8"?>
<sst xmlns="http://schemas.openxmlformats.org/spreadsheetml/2006/main" count="294" uniqueCount="53">
  <si>
    <t>Nr</t>
  </si>
  <si>
    <t>Day</t>
  </si>
  <si>
    <t>Date</t>
  </si>
  <si>
    <t>Time</t>
  </si>
  <si>
    <t>pH contr CAT</t>
  </si>
  <si>
    <t>pH lab CAT</t>
  </si>
  <si>
    <t>pH lab AN</t>
  </si>
  <si>
    <t>NaOH weight CAT</t>
  </si>
  <si>
    <t>HCl weight CAT</t>
  </si>
  <si>
    <t>CO2 flow</t>
  </si>
  <si>
    <t>N2 flow</t>
  </si>
  <si>
    <t>Internal recirc CAT</t>
  </si>
  <si>
    <t>Internal recirc AN</t>
  </si>
  <si>
    <t>Feed pump CAT</t>
  </si>
  <si>
    <t>Medium weight CAT</t>
  </si>
  <si>
    <t>Feed pump AN</t>
  </si>
  <si>
    <t>Medium weight AN</t>
  </si>
  <si>
    <t>Effluent AN</t>
  </si>
  <si>
    <t>Effluent CAT</t>
  </si>
  <si>
    <t>Temp</t>
  </si>
  <si>
    <t>PS</t>
  </si>
  <si>
    <t>OD600</t>
  </si>
  <si>
    <t>AVG current</t>
  </si>
  <si>
    <t>Remarks</t>
  </si>
  <si>
    <t>#</t>
  </si>
  <si>
    <t>g</t>
  </si>
  <si>
    <t>%</t>
  </si>
  <si>
    <t>rpm</t>
  </si>
  <si>
    <t>°C</t>
  </si>
  <si>
    <t>V</t>
  </si>
  <si>
    <t>mA</t>
  </si>
  <si>
    <t>15:30 corrected pH offset and opened bypass half</t>
  </si>
  <si>
    <t>9:00 opened bypass and additional 0.5; 13:40 new anolyte 3241.8</t>
  </si>
  <si>
    <t>used catholyte for R1 and R4</t>
  </si>
  <si>
    <t>corrected pH offset</t>
  </si>
  <si>
    <t>9:10h removed trapped gas</t>
  </si>
  <si>
    <t>CV: OCV -173.95 uA 3 cycles -1.06 to -1.41 to -0.21 Estep and scanrate 1 mV and 1 mV/s</t>
  </si>
  <si>
    <t>25/2 CV exp pH was 5.5 afterwards; 5.7 at 15:50</t>
  </si>
  <si>
    <t>15:30 corrected pH offset and opened bypass 0.5</t>
  </si>
  <si>
    <t>opened bypass and additional 0.5; new anolyte 14:40 2812</t>
  </si>
  <si>
    <t>25/2 performed CV, pH was 5.5 afterwards; 5.7 at 15:50</t>
  </si>
  <si>
    <t>pH controller didnt add acid, repaired at 14:40; offset corrected at 16:00h</t>
  </si>
  <si>
    <t>CV: OCV +13.363 uA 3 cycles -1.06 to -1.41 to -0.21 Estep and scanrate 1 mV and 1 mV/s</t>
  </si>
  <si>
    <t>catholyte volume</t>
  </si>
  <si>
    <t>L</t>
  </si>
  <si>
    <t>anolyte volume</t>
  </si>
  <si>
    <t>made new catholyte, weight 3096.2g</t>
  </si>
  <si>
    <t>Emptied catholyte effluent, new weight 4462.6g</t>
  </si>
  <si>
    <t>cat weight 2003.3g</t>
  </si>
  <si>
    <t>made new catholyte: weight 1498.4g</t>
  </si>
  <si>
    <t>cat weight 1936.2g</t>
  </si>
  <si>
    <t>anolyte 1472.4g; leaking at membrane</t>
  </si>
  <si>
    <t>made new catholyte; weight 2992.5g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</si>
</sst>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0" fillId="3" borderId="1" xfId="0" applyNumberFormat="1" applyFill="1" applyBorder="1"/>
    <xf numFmtId="14" fontId="0" fillId="0" borderId="1" xfId="0" applyNumberFormat="1" applyBorder="1"/>
    <xf numFmtId="164" fontId="0" fillId="2" borderId="1" xfId="0" applyNumberFormat="1" applyFill="1" applyBorder="1"/>
    <xf numFmtId="0" fontId="0" fillId="0" borderId="1" xfId="0" applyBorder="1"/>
    <xf numFmtId="0" fontId="0" fillId="4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113AF-FCEF-4305-83DB-AE97184A2383}">
  <dimension ref="A1:AB10"/>
  <sheetViews>
    <sheetView workbookViewId="0">
      <selection activeCell="Z1" sqref="Z1:AB2"/>
    </sheetView>
  </sheetViews>
  <sheetFormatPr defaultRowHeight="15" x14ac:dyDescent="0.25"/>
  <cols>
    <col min="3" max="3" width="10.7109375" bestFit="1" customWidth="1"/>
  </cols>
  <sheetData>
    <row r="1" spans="1:28" ht="45" x14ac:dyDescent="0.2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4" t="s">
        <v>7</v>
      </c>
      <c r="I1" s="3" t="s">
        <v>8</v>
      </c>
      <c r="J1" s="4" t="s">
        <v>9</v>
      </c>
      <c r="K1" s="3" t="s">
        <v>10</v>
      </c>
      <c r="L1" s="4" t="s">
        <v>11</v>
      </c>
      <c r="M1" s="3" t="s">
        <v>12</v>
      </c>
      <c r="N1" s="4" t="s">
        <v>13</v>
      </c>
      <c r="O1" s="3" t="s">
        <v>14</v>
      </c>
      <c r="P1" s="4" t="s">
        <v>15</v>
      </c>
      <c r="Q1" s="3" t="s">
        <v>16</v>
      </c>
      <c r="R1" s="4" t="s">
        <v>17</v>
      </c>
      <c r="S1" s="3" t="s">
        <v>18</v>
      </c>
      <c r="T1" s="4" t="s">
        <v>19</v>
      </c>
      <c r="U1" s="3" t="s">
        <v>20</v>
      </c>
      <c r="V1" s="4" t="s">
        <v>20</v>
      </c>
      <c r="W1" s="4" t="s">
        <v>22</v>
      </c>
      <c r="X1" s="3" t="s">
        <v>23</v>
      </c>
      <c r="Z1" t="s">
        <v>43</v>
      </c>
      <c r="AA1" s="13">
        <f>(2953.9-2511.7)*10^-3</f>
        <v>0.44220000000000026</v>
      </c>
      <c r="AB1" t="s">
        <v>44</v>
      </c>
    </row>
    <row r="2" spans="1:28" x14ac:dyDescent="0.25">
      <c r="A2" s="5" t="s">
        <v>24</v>
      </c>
      <c r="B2" s="6"/>
      <c r="C2" s="7"/>
      <c r="D2" s="8"/>
      <c r="E2" s="7"/>
      <c r="F2" s="8"/>
      <c r="G2" s="7"/>
      <c r="H2" s="8" t="s">
        <v>25</v>
      </c>
      <c r="I2" s="7" t="s">
        <v>25</v>
      </c>
      <c r="J2" s="8" t="s">
        <v>26</v>
      </c>
      <c r="K2" s="7" t="s">
        <v>26</v>
      </c>
      <c r="L2" s="8" t="s">
        <v>27</v>
      </c>
      <c r="M2" s="7" t="s">
        <v>27</v>
      </c>
      <c r="N2" s="8" t="s">
        <v>27</v>
      </c>
      <c r="O2" s="7" t="s">
        <v>25</v>
      </c>
      <c r="P2" s="8" t="s">
        <v>27</v>
      </c>
      <c r="Q2" s="7" t="s">
        <v>25</v>
      </c>
      <c r="R2" s="8" t="s">
        <v>25</v>
      </c>
      <c r="S2" s="7" t="s">
        <v>25</v>
      </c>
      <c r="T2" s="8" t="s">
        <v>28</v>
      </c>
      <c r="U2" s="7" t="s">
        <v>29</v>
      </c>
      <c r="V2" s="8" t="s">
        <v>30</v>
      </c>
      <c r="W2" s="8" t="s">
        <v>30</v>
      </c>
      <c r="X2" s="7"/>
      <c r="Z2" t="s">
        <v>45</v>
      </c>
      <c r="AA2" s="13">
        <f>(3022.6-2690)*10^-3</f>
        <v>0.3325999999999999</v>
      </c>
      <c r="AB2" t="s">
        <v>44</v>
      </c>
    </row>
    <row r="3" spans="1:28" x14ac:dyDescent="0.25">
      <c r="A3" s="1">
        <v>1</v>
      </c>
      <c r="B3" s="9">
        <f>(C3+D3)-($C$3+$D$3)</f>
        <v>0</v>
      </c>
      <c r="C3" s="10">
        <v>43762</v>
      </c>
      <c r="D3" s="11">
        <v>0.72916666666666663</v>
      </c>
      <c r="E3" s="12">
        <v>6.17</v>
      </c>
      <c r="F3" s="1">
        <v>6.24</v>
      </c>
      <c r="G3" s="12"/>
      <c r="H3" s="1">
        <v>887</v>
      </c>
      <c r="I3" s="12">
        <v>881.4</v>
      </c>
      <c r="J3" s="1">
        <v>93.7</v>
      </c>
      <c r="K3" s="12">
        <v>97.2</v>
      </c>
      <c r="L3" s="1">
        <v>59</v>
      </c>
      <c r="M3" s="12">
        <v>49</v>
      </c>
      <c r="N3" s="1">
        <v>1.5</v>
      </c>
      <c r="O3" s="12">
        <v>2511.6999999999998</v>
      </c>
      <c r="P3" s="1">
        <v>1.1000000000000001</v>
      </c>
      <c r="Q3" s="12">
        <v>2690</v>
      </c>
      <c r="R3" s="1"/>
      <c r="S3" s="12"/>
      <c r="T3" s="1">
        <v>30.1</v>
      </c>
      <c r="U3" s="12">
        <v>1.0589999999999999</v>
      </c>
      <c r="V3" s="1">
        <v>-46.695</v>
      </c>
      <c r="W3" s="1"/>
      <c r="X3" s="12"/>
    </row>
    <row r="4" spans="1:28" x14ac:dyDescent="0.25">
      <c r="A4" s="1">
        <v>2</v>
      </c>
      <c r="B4" s="9">
        <f t="shared" ref="B4:B10" si="0">(C4+D4)-($C$3+$D$3)</f>
        <v>0.72916666667151731</v>
      </c>
      <c r="C4" s="10">
        <v>43763</v>
      </c>
      <c r="D4" s="11">
        <v>0.45833333333333331</v>
      </c>
      <c r="E4" s="12">
        <v>6.55</v>
      </c>
      <c r="F4" s="1">
        <v>6.65</v>
      </c>
      <c r="G4" s="12">
        <v>2.06</v>
      </c>
      <c r="H4" s="1">
        <v>868.7</v>
      </c>
      <c r="I4" s="12">
        <v>880.2</v>
      </c>
      <c r="J4" s="1">
        <v>93.7</v>
      </c>
      <c r="K4" s="12">
        <v>97.3</v>
      </c>
      <c r="L4" s="1">
        <v>59</v>
      </c>
      <c r="M4" s="12">
        <v>49</v>
      </c>
      <c r="N4" s="1">
        <v>1.5</v>
      </c>
      <c r="O4" s="12">
        <v>2412</v>
      </c>
      <c r="P4" s="1">
        <v>1.1000000000000001</v>
      </c>
      <c r="Q4" s="12">
        <v>2616.9</v>
      </c>
      <c r="R4" s="1"/>
      <c r="S4" s="12">
        <v>4692</v>
      </c>
      <c r="T4" s="1">
        <v>33.5</v>
      </c>
      <c r="U4" s="12">
        <v>-1.0589999999999999</v>
      </c>
      <c r="V4" s="1">
        <v>-14.044</v>
      </c>
      <c r="W4" s="1"/>
      <c r="X4" s="12" t="s">
        <v>41</v>
      </c>
    </row>
    <row r="5" spans="1:28" x14ac:dyDescent="0.25">
      <c r="A5" s="1">
        <v>3</v>
      </c>
      <c r="B5" s="9">
        <f t="shared" si="0"/>
        <v>3.9166666666715173</v>
      </c>
      <c r="C5" s="10">
        <v>43766</v>
      </c>
      <c r="D5" s="11">
        <v>0.64583333333333337</v>
      </c>
      <c r="E5" s="12">
        <v>5.89</v>
      </c>
      <c r="F5" s="1">
        <v>5.74</v>
      </c>
      <c r="G5" s="12">
        <v>1.64</v>
      </c>
      <c r="H5" s="1">
        <v>863.6</v>
      </c>
      <c r="I5" s="12">
        <v>810.9</v>
      </c>
      <c r="J5" s="1">
        <v>93.4</v>
      </c>
      <c r="K5" s="12">
        <v>97.3</v>
      </c>
      <c r="L5" s="1">
        <v>59</v>
      </c>
      <c r="M5" s="12">
        <v>49</v>
      </c>
      <c r="N5" s="1">
        <v>1.5</v>
      </c>
      <c r="O5" s="12">
        <v>2080.6999999999998</v>
      </c>
      <c r="P5" s="1">
        <v>1.1000000000000001</v>
      </c>
      <c r="Q5" s="12">
        <v>2367.5</v>
      </c>
      <c r="R5" s="1"/>
      <c r="S5" s="12">
        <v>5095.3999999999996</v>
      </c>
      <c r="T5" s="1">
        <v>30.2</v>
      </c>
      <c r="U5" s="12">
        <v>-1.0589999999999999</v>
      </c>
      <c r="V5" s="1">
        <v>-48.335999999999999</v>
      </c>
      <c r="W5" s="1"/>
      <c r="X5" s="12" t="s">
        <v>35</v>
      </c>
    </row>
    <row r="6" spans="1:28" x14ac:dyDescent="0.25">
      <c r="A6" s="1">
        <v>4</v>
      </c>
      <c r="B6" s="9">
        <f t="shared" si="0"/>
        <v>5.9375</v>
      </c>
      <c r="C6" s="10">
        <v>43768</v>
      </c>
      <c r="D6" s="11">
        <v>0.66666666666666663</v>
      </c>
      <c r="E6" s="12">
        <v>5.83</v>
      </c>
      <c r="F6" s="1">
        <v>5.86</v>
      </c>
      <c r="G6" s="12">
        <v>1.55</v>
      </c>
      <c r="H6" s="1">
        <v>863.6</v>
      </c>
      <c r="I6" s="12">
        <v>795.6</v>
      </c>
      <c r="J6" s="1">
        <v>93.4</v>
      </c>
      <c r="K6" s="12">
        <v>98</v>
      </c>
      <c r="L6" s="1">
        <v>59</v>
      </c>
      <c r="M6" s="12">
        <v>49</v>
      </c>
      <c r="N6" s="1">
        <v>1.5</v>
      </c>
      <c r="O6" s="12">
        <v>1870.2</v>
      </c>
      <c r="P6" s="1">
        <v>1.1000000000000001</v>
      </c>
      <c r="Q6" s="12">
        <v>2213.6999999999998</v>
      </c>
      <c r="R6" s="1"/>
      <c r="S6" s="12">
        <v>5319</v>
      </c>
      <c r="T6" s="1">
        <v>30.1</v>
      </c>
      <c r="U6" s="12">
        <v>-1.0589999999999999</v>
      </c>
      <c r="V6" s="1">
        <v>-88.022999999999996</v>
      </c>
      <c r="W6" s="1"/>
      <c r="X6" s="12"/>
    </row>
    <row r="7" spans="1:28" x14ac:dyDescent="0.25">
      <c r="A7" s="1">
        <v>5</v>
      </c>
      <c r="B7" s="9">
        <f t="shared" si="0"/>
        <v>7.9791666666715173</v>
      </c>
      <c r="C7" s="10">
        <v>43770</v>
      </c>
      <c r="D7" s="11">
        <v>0.70833333333333337</v>
      </c>
      <c r="E7" s="12">
        <v>5.87</v>
      </c>
      <c r="F7" s="1">
        <v>5.89</v>
      </c>
      <c r="G7" s="12">
        <v>1.47</v>
      </c>
      <c r="H7" s="1">
        <v>864</v>
      </c>
      <c r="I7" s="12">
        <v>781.4</v>
      </c>
      <c r="J7" s="1">
        <v>93.4</v>
      </c>
      <c r="K7" s="12">
        <v>97.2</v>
      </c>
      <c r="L7" s="1">
        <v>59</v>
      </c>
      <c r="M7" s="12">
        <v>49</v>
      </c>
      <c r="N7" s="1">
        <v>1.5</v>
      </c>
      <c r="O7" s="12">
        <v>1665.2</v>
      </c>
      <c r="P7" s="1">
        <v>1.1000000000000001</v>
      </c>
      <c r="Q7" s="12">
        <v>2061.8000000000002</v>
      </c>
      <c r="R7" s="1"/>
      <c r="S7" s="12">
        <v>5508.4</v>
      </c>
      <c r="T7" s="1">
        <v>31.5</v>
      </c>
      <c r="U7" s="12">
        <v>-1.0589999999999999</v>
      </c>
      <c r="V7" s="1">
        <v>-83.593000000000004</v>
      </c>
      <c r="W7" s="1"/>
      <c r="X7" s="12" t="s">
        <v>42</v>
      </c>
    </row>
    <row r="8" spans="1:28" x14ac:dyDescent="0.25">
      <c r="A8" s="1">
        <v>6</v>
      </c>
      <c r="B8" s="9">
        <f t="shared" si="0"/>
        <v>10.666666666671517</v>
      </c>
      <c r="C8" s="10">
        <v>43773</v>
      </c>
      <c r="D8" s="11">
        <v>0.39583333333333331</v>
      </c>
      <c r="E8" s="12">
        <v>5.87</v>
      </c>
      <c r="F8" s="1">
        <v>5.92</v>
      </c>
      <c r="G8" s="12">
        <v>1.57</v>
      </c>
      <c r="H8" s="1">
        <v>864.5</v>
      </c>
      <c r="I8" s="12">
        <v>763.5</v>
      </c>
      <c r="J8" s="1">
        <v>93.4</v>
      </c>
      <c r="K8" s="12">
        <v>97.2</v>
      </c>
      <c r="L8" s="1">
        <v>59</v>
      </c>
      <c r="M8" s="12">
        <v>49</v>
      </c>
      <c r="N8" s="1">
        <v>1.5</v>
      </c>
      <c r="O8" s="12">
        <v>1395.9</v>
      </c>
      <c r="P8" s="1">
        <v>1.1000000000000001</v>
      </c>
      <c r="Q8" s="12">
        <v>1862</v>
      </c>
      <c r="R8" s="1"/>
      <c r="S8" s="12">
        <v>5759.8</v>
      </c>
      <c r="T8" s="1">
        <v>30.6</v>
      </c>
      <c r="U8" s="12">
        <v>-1.0589999999999999</v>
      </c>
      <c r="V8" s="1">
        <v>-82.52</v>
      </c>
      <c r="W8" s="1"/>
      <c r="X8" s="12"/>
    </row>
    <row r="9" spans="1:28" x14ac:dyDescent="0.25">
      <c r="A9" s="1">
        <v>7</v>
      </c>
      <c r="B9" s="9">
        <f t="shared" si="0"/>
        <v>12.895833333335759</v>
      </c>
      <c r="C9" s="10">
        <v>43775</v>
      </c>
      <c r="D9" s="11">
        <v>0.625</v>
      </c>
      <c r="E9" s="12">
        <v>5.8</v>
      </c>
      <c r="F9" s="1">
        <v>5.84</v>
      </c>
      <c r="G9" s="12">
        <v>1.51</v>
      </c>
      <c r="H9" s="1">
        <v>864.9</v>
      </c>
      <c r="I9" s="12">
        <v>747.4</v>
      </c>
      <c r="J9" s="1">
        <v>93.7</v>
      </c>
      <c r="K9" s="12">
        <v>97.2</v>
      </c>
      <c r="L9" s="1">
        <v>59</v>
      </c>
      <c r="M9" s="12">
        <v>49</v>
      </c>
      <c r="N9" s="1">
        <v>1.5</v>
      </c>
      <c r="O9" s="12">
        <v>1172.5999999999999</v>
      </c>
      <c r="P9" s="1">
        <v>1.1000000000000001</v>
      </c>
      <c r="Q9" s="12">
        <v>1696.8</v>
      </c>
      <c r="R9" s="1"/>
      <c r="S9" s="12">
        <v>5997.2</v>
      </c>
      <c r="T9" s="1">
        <v>31.5</v>
      </c>
      <c r="U9" s="12">
        <v>-1.0589999999999999</v>
      </c>
      <c r="V9" s="1">
        <v>-81.186999999999998</v>
      </c>
      <c r="W9" s="1"/>
      <c r="X9" s="12"/>
    </row>
    <row r="10" spans="1:28" x14ac:dyDescent="0.25">
      <c r="A10" s="1">
        <v>8</v>
      </c>
      <c r="B10" s="9">
        <f t="shared" si="0"/>
        <v>14.916666666671517</v>
      </c>
      <c r="C10" s="10">
        <v>43777</v>
      </c>
      <c r="D10" s="11">
        <v>0.64583333333333337</v>
      </c>
      <c r="E10" s="12">
        <v>5.81</v>
      </c>
      <c r="F10" s="1">
        <v>5.81</v>
      </c>
      <c r="G10" s="12">
        <v>1.63</v>
      </c>
      <c r="H10" s="1">
        <v>865.5</v>
      </c>
      <c r="I10" s="12">
        <v>733.2</v>
      </c>
      <c r="J10" s="1">
        <v>94</v>
      </c>
      <c r="K10" s="12">
        <v>98.3</v>
      </c>
      <c r="L10" s="1">
        <v>59</v>
      </c>
      <c r="M10" s="12">
        <v>49</v>
      </c>
      <c r="N10" s="1">
        <v>1.5</v>
      </c>
      <c r="O10" s="12">
        <v>990.2</v>
      </c>
      <c r="P10" s="1">
        <v>1.1000000000000001</v>
      </c>
      <c r="Q10" s="12">
        <v>1546.9</v>
      </c>
      <c r="R10" s="1"/>
      <c r="S10" s="12">
        <v>6207.5</v>
      </c>
      <c r="T10" s="1">
        <v>33.4</v>
      </c>
      <c r="U10" s="12">
        <v>-1.0589999999999999</v>
      </c>
      <c r="V10" s="1">
        <v>-71.468000000000004</v>
      </c>
      <c r="W10" s="1"/>
      <c r="X10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C7F7-23EC-4CF8-AE6F-3059CAB18F69}">
  <dimension ref="A1:AB10"/>
  <sheetViews>
    <sheetView workbookViewId="0">
      <selection activeCell="X9" sqref="X9"/>
    </sheetView>
  </sheetViews>
  <sheetFormatPr defaultRowHeight="15" x14ac:dyDescent="0.25"/>
  <cols>
    <col min="26" max="26" width="16.5703125" bestFit="1" customWidth="1"/>
  </cols>
  <sheetData>
    <row r="1" spans="1:28" ht="45" x14ac:dyDescent="0.2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4" t="s">
        <v>7</v>
      </c>
      <c r="I1" s="3" t="s">
        <v>8</v>
      </c>
      <c r="J1" s="4" t="s">
        <v>9</v>
      </c>
      <c r="K1" s="3" t="s">
        <v>10</v>
      </c>
      <c r="L1" s="4" t="s">
        <v>11</v>
      </c>
      <c r="M1" s="3" t="s">
        <v>12</v>
      </c>
      <c r="N1" s="4" t="s">
        <v>13</v>
      </c>
      <c r="O1" s="3" t="s">
        <v>14</v>
      </c>
      <c r="P1" s="4" t="s">
        <v>15</v>
      </c>
      <c r="Q1" s="3" t="s">
        <v>16</v>
      </c>
      <c r="R1" s="4" t="s">
        <v>17</v>
      </c>
      <c r="S1" s="3" t="s">
        <v>18</v>
      </c>
      <c r="T1" s="4" t="s">
        <v>19</v>
      </c>
      <c r="U1" s="3" t="s">
        <v>20</v>
      </c>
      <c r="V1" s="4" t="s">
        <v>20</v>
      </c>
      <c r="W1" s="4" t="s">
        <v>22</v>
      </c>
      <c r="X1" s="3" t="s">
        <v>23</v>
      </c>
      <c r="Z1" t="s">
        <v>43</v>
      </c>
      <c r="AA1" s="13">
        <f>(2978.8-2559)*10^-3</f>
        <v>0.41980000000000017</v>
      </c>
      <c r="AB1" t="s">
        <v>44</v>
      </c>
    </row>
    <row r="2" spans="1:28" x14ac:dyDescent="0.25">
      <c r="A2" s="5" t="s">
        <v>24</v>
      </c>
      <c r="B2" s="6"/>
      <c r="C2" s="7"/>
      <c r="D2" s="8"/>
      <c r="E2" s="7"/>
      <c r="F2" s="8"/>
      <c r="G2" s="7"/>
      <c r="H2" s="8" t="s">
        <v>25</v>
      </c>
      <c r="I2" s="7" t="s">
        <v>25</v>
      </c>
      <c r="J2" s="8" t="s">
        <v>26</v>
      </c>
      <c r="K2" s="7" t="s">
        <v>26</v>
      </c>
      <c r="L2" s="8" t="s">
        <v>27</v>
      </c>
      <c r="M2" s="7" t="s">
        <v>27</v>
      </c>
      <c r="N2" s="8" t="s">
        <v>27</v>
      </c>
      <c r="O2" s="7" t="s">
        <v>25</v>
      </c>
      <c r="P2" s="8" t="s">
        <v>27</v>
      </c>
      <c r="Q2" s="7" t="s">
        <v>25</v>
      </c>
      <c r="R2" s="8" t="s">
        <v>25</v>
      </c>
      <c r="S2" s="7" t="s">
        <v>25</v>
      </c>
      <c r="T2" s="8" t="s">
        <v>28</v>
      </c>
      <c r="U2" s="7" t="s">
        <v>29</v>
      </c>
      <c r="V2" s="8" t="s">
        <v>30</v>
      </c>
      <c r="W2" s="8" t="s">
        <v>30</v>
      </c>
      <c r="X2" s="7"/>
      <c r="Z2" t="s">
        <v>45</v>
      </c>
      <c r="AA2" s="13">
        <f>(2989.5-2638.6)*10^-3</f>
        <v>0.3509000000000001</v>
      </c>
      <c r="AB2" t="s">
        <v>44</v>
      </c>
    </row>
    <row r="3" spans="1:28" x14ac:dyDescent="0.25">
      <c r="A3" s="1">
        <v>1</v>
      </c>
      <c r="B3" s="9">
        <f>(C3+D3)-($C$3+$D$3)</f>
        <v>0</v>
      </c>
      <c r="C3" s="10">
        <v>43762</v>
      </c>
      <c r="D3" s="11">
        <v>0.72916666666666663</v>
      </c>
      <c r="E3" s="12">
        <v>5.84</v>
      </c>
      <c r="F3" s="1">
        <v>6.21</v>
      </c>
      <c r="G3" s="12"/>
      <c r="H3" s="1">
        <v>820.8</v>
      </c>
      <c r="I3" s="12">
        <v>911</v>
      </c>
      <c r="J3" s="1">
        <v>93.9</v>
      </c>
      <c r="K3" s="12">
        <v>16.2</v>
      </c>
      <c r="L3" s="1">
        <v>59</v>
      </c>
      <c r="M3" s="12">
        <v>49</v>
      </c>
      <c r="N3" s="1">
        <v>1.4</v>
      </c>
      <c r="O3" s="12">
        <v>2559</v>
      </c>
      <c r="P3" s="1">
        <v>1.2</v>
      </c>
      <c r="Q3" s="12">
        <v>2638.6</v>
      </c>
      <c r="R3" s="1"/>
      <c r="S3" s="12"/>
      <c r="T3" s="1">
        <v>30.1</v>
      </c>
      <c r="U3" s="12">
        <v>-1.0629999999999999</v>
      </c>
      <c r="V3" s="1">
        <v>-9.7799999999999994</v>
      </c>
      <c r="W3" s="1"/>
      <c r="X3" s="12"/>
    </row>
    <row r="4" spans="1:28" x14ac:dyDescent="0.25">
      <c r="A4" s="1">
        <v>2</v>
      </c>
      <c r="B4" s="9">
        <f t="shared" ref="B4:B10" si="0">(C4+D4)-($C$3+$D$3)</f>
        <v>0.72916666667151731</v>
      </c>
      <c r="C4" s="10">
        <v>43763</v>
      </c>
      <c r="D4" s="11">
        <v>0.45833333333333331</v>
      </c>
      <c r="E4" s="12">
        <v>5.75</v>
      </c>
      <c r="F4" s="1">
        <v>6.11</v>
      </c>
      <c r="G4" s="12">
        <v>1.69</v>
      </c>
      <c r="H4" s="1">
        <v>806.8</v>
      </c>
      <c r="I4" s="12">
        <v>877.6</v>
      </c>
      <c r="J4" s="1">
        <v>93.9</v>
      </c>
      <c r="K4" s="12">
        <v>16.3</v>
      </c>
      <c r="L4" s="1">
        <v>59</v>
      </c>
      <c r="M4" s="12">
        <v>49</v>
      </c>
      <c r="N4" s="1">
        <v>1.4</v>
      </c>
      <c r="O4" s="12">
        <v>2475.9</v>
      </c>
      <c r="P4" s="1">
        <v>1.2</v>
      </c>
      <c r="Q4" s="12">
        <v>2565</v>
      </c>
      <c r="R4" s="1"/>
      <c r="S4" s="12">
        <v>8414</v>
      </c>
      <c r="T4" s="1">
        <v>33.5</v>
      </c>
      <c r="U4" s="12">
        <v>-1.0629999999999999</v>
      </c>
      <c r="V4" s="1">
        <v>-64.289000000000001</v>
      </c>
      <c r="W4" s="1"/>
      <c r="X4" s="12" t="s">
        <v>34</v>
      </c>
    </row>
    <row r="5" spans="1:28" x14ac:dyDescent="0.25">
      <c r="A5" s="1">
        <v>3</v>
      </c>
      <c r="B5" s="9">
        <f t="shared" si="0"/>
        <v>3.9166666666715173</v>
      </c>
      <c r="C5" s="10">
        <v>43766</v>
      </c>
      <c r="D5" s="11">
        <v>0.64583333333333337</v>
      </c>
      <c r="E5" s="12">
        <v>5.85</v>
      </c>
      <c r="F5" s="1">
        <v>5.81</v>
      </c>
      <c r="G5" s="12">
        <v>1.51</v>
      </c>
      <c r="H5" s="1">
        <v>806.2</v>
      </c>
      <c r="I5" s="12">
        <v>836.1</v>
      </c>
      <c r="J5" s="1">
        <v>93.9</v>
      </c>
      <c r="K5" s="12">
        <v>16.2</v>
      </c>
      <c r="L5" s="1">
        <v>59</v>
      </c>
      <c r="M5" s="12">
        <v>49</v>
      </c>
      <c r="N5" s="1">
        <v>1.4</v>
      </c>
      <c r="O5" s="12">
        <v>2191.6999999999998</v>
      </c>
      <c r="P5" s="1">
        <v>1.2</v>
      </c>
      <c r="Q5" s="12">
        <v>2314.4</v>
      </c>
      <c r="R5" s="1"/>
      <c r="S5" s="12">
        <v>8761.5</v>
      </c>
      <c r="T5" s="1">
        <v>30.2</v>
      </c>
      <c r="U5" s="12">
        <v>-1.0629999999999999</v>
      </c>
      <c r="V5" s="1">
        <v>-124.67700000000001</v>
      </c>
      <c r="W5" s="1"/>
      <c r="X5" s="12" t="s">
        <v>35</v>
      </c>
    </row>
    <row r="6" spans="1:28" x14ac:dyDescent="0.25">
      <c r="A6" s="1">
        <v>4</v>
      </c>
      <c r="B6" s="9">
        <f t="shared" si="0"/>
        <v>5.9375</v>
      </c>
      <c r="C6" s="10">
        <v>43768</v>
      </c>
      <c r="D6" s="11">
        <v>0.66666666666666663</v>
      </c>
      <c r="E6" s="12">
        <v>5.85</v>
      </c>
      <c r="F6" s="1">
        <v>5.83</v>
      </c>
      <c r="G6" s="12">
        <v>1.43</v>
      </c>
      <c r="H6" s="1">
        <v>805.9</v>
      </c>
      <c r="I6" s="12">
        <v>819.5</v>
      </c>
      <c r="J6" s="1">
        <v>93.9</v>
      </c>
      <c r="K6" s="12">
        <v>16.2</v>
      </c>
      <c r="L6" s="1">
        <v>59</v>
      </c>
      <c r="M6" s="12">
        <v>49</v>
      </c>
      <c r="N6" s="1">
        <v>1.4</v>
      </c>
      <c r="O6" s="12">
        <v>2007.4</v>
      </c>
      <c r="P6" s="1">
        <v>1.2</v>
      </c>
      <c r="Q6" s="12">
        <v>2152.5</v>
      </c>
      <c r="R6" s="1"/>
      <c r="S6" s="12">
        <v>8976.5</v>
      </c>
      <c r="T6" s="1">
        <v>30.1</v>
      </c>
      <c r="U6" s="12">
        <v>-1.0629999999999999</v>
      </c>
      <c r="V6" s="1">
        <v>-159.727</v>
      </c>
      <c r="W6" s="1"/>
      <c r="X6" s="12"/>
    </row>
    <row r="7" spans="1:28" x14ac:dyDescent="0.25">
      <c r="A7" s="1">
        <v>5</v>
      </c>
      <c r="B7" s="9">
        <f t="shared" si="0"/>
        <v>7.9791666666715173</v>
      </c>
      <c r="C7" s="10">
        <v>43770</v>
      </c>
      <c r="D7" s="11">
        <v>0.70833333333333337</v>
      </c>
      <c r="E7" s="12">
        <v>5.83</v>
      </c>
      <c r="F7" s="1">
        <v>5.8</v>
      </c>
      <c r="G7" s="12">
        <v>1.44</v>
      </c>
      <c r="H7" s="1">
        <v>805.9</v>
      </c>
      <c r="I7" s="12">
        <v>804.9</v>
      </c>
      <c r="J7" s="1">
        <v>93.9</v>
      </c>
      <c r="K7" s="12">
        <v>16.2</v>
      </c>
      <c r="L7" s="1">
        <v>59</v>
      </c>
      <c r="M7" s="12">
        <v>49</v>
      </c>
      <c r="N7" s="1">
        <v>1.4</v>
      </c>
      <c r="O7" s="12">
        <v>1824.9</v>
      </c>
      <c r="P7" s="1">
        <v>1.2</v>
      </c>
      <c r="Q7" s="12">
        <v>1987.9</v>
      </c>
      <c r="R7" s="1"/>
      <c r="S7" s="12">
        <v>9157</v>
      </c>
      <c r="T7" s="1">
        <v>31.5</v>
      </c>
      <c r="U7" s="12">
        <v>-1.0629999999999999</v>
      </c>
      <c r="V7" s="1">
        <v>-94.174000000000007</v>
      </c>
      <c r="W7" s="1"/>
      <c r="X7" s="12" t="s">
        <v>36</v>
      </c>
    </row>
    <row r="8" spans="1:28" x14ac:dyDescent="0.25">
      <c r="A8" s="1">
        <v>6</v>
      </c>
      <c r="B8" s="9">
        <f t="shared" si="0"/>
        <v>10.666666666671517</v>
      </c>
      <c r="C8" s="10">
        <v>43773</v>
      </c>
      <c r="D8" s="11">
        <v>0.39583333333333331</v>
      </c>
      <c r="E8" s="12">
        <v>5.83</v>
      </c>
      <c r="F8" s="1">
        <v>5.83</v>
      </c>
      <c r="G8" s="12">
        <v>1.52</v>
      </c>
      <c r="H8" s="1">
        <v>806.4</v>
      </c>
      <c r="I8" s="12">
        <v>784.9</v>
      </c>
      <c r="J8" s="1">
        <v>93.9</v>
      </c>
      <c r="K8" s="12">
        <v>16.2</v>
      </c>
      <c r="L8" s="1">
        <v>59</v>
      </c>
      <c r="M8" s="12">
        <v>49</v>
      </c>
      <c r="N8" s="1">
        <v>1.4</v>
      </c>
      <c r="O8" s="12">
        <v>1585.2</v>
      </c>
      <c r="P8" s="1">
        <v>1.2</v>
      </c>
      <c r="Q8" s="12">
        <v>1772.2</v>
      </c>
      <c r="R8" s="1"/>
      <c r="S8" s="12">
        <v>9389.5</v>
      </c>
      <c r="T8" s="1">
        <v>30.6</v>
      </c>
      <c r="U8" s="12">
        <v>-1.0629999999999999</v>
      </c>
      <c r="V8" s="1">
        <v>-92.858999999999995</v>
      </c>
      <c r="W8" s="1"/>
      <c r="X8" s="12" t="s">
        <v>47</v>
      </c>
    </row>
    <row r="9" spans="1:28" x14ac:dyDescent="0.25">
      <c r="A9" s="1">
        <v>7</v>
      </c>
      <c r="B9" s="9">
        <f t="shared" si="0"/>
        <v>12.895833333335759</v>
      </c>
      <c r="C9" s="10">
        <v>43775</v>
      </c>
      <c r="D9" s="11">
        <v>0.625</v>
      </c>
      <c r="E9" s="12">
        <v>5.77</v>
      </c>
      <c r="F9" s="1">
        <v>5.69</v>
      </c>
      <c r="G9" s="12">
        <v>1.42</v>
      </c>
      <c r="H9" s="1">
        <v>806.4</v>
      </c>
      <c r="I9" s="12">
        <v>768.4</v>
      </c>
      <c r="J9" s="1">
        <v>93.9</v>
      </c>
      <c r="K9" s="12">
        <v>16.2</v>
      </c>
      <c r="L9" s="1">
        <v>59</v>
      </c>
      <c r="M9" s="12">
        <v>49</v>
      </c>
      <c r="N9" s="1">
        <v>1.4</v>
      </c>
      <c r="O9" s="12">
        <v>1386.3</v>
      </c>
      <c r="P9" s="1">
        <v>1.2</v>
      </c>
      <c r="Q9" s="12">
        <v>1598.8</v>
      </c>
      <c r="R9" s="1"/>
      <c r="S9" s="12">
        <v>4684.2</v>
      </c>
      <c r="T9" s="1">
        <v>31.5</v>
      </c>
      <c r="U9" s="12">
        <v>-1.0629999999999999</v>
      </c>
      <c r="V9" s="1">
        <v>-85.991</v>
      </c>
      <c r="W9" s="1"/>
      <c r="X9" s="12"/>
    </row>
    <row r="10" spans="1:28" x14ac:dyDescent="0.25">
      <c r="A10" s="1">
        <v>8</v>
      </c>
      <c r="B10" s="9">
        <f t="shared" si="0"/>
        <v>14.916666666671517</v>
      </c>
      <c r="C10" s="10">
        <v>43777</v>
      </c>
      <c r="D10" s="11">
        <v>0.64583333333333337</v>
      </c>
      <c r="E10" s="12">
        <v>5.78</v>
      </c>
      <c r="F10" s="1">
        <v>5.74</v>
      </c>
      <c r="G10" s="12">
        <v>1.62</v>
      </c>
      <c r="H10" s="1">
        <v>807</v>
      </c>
      <c r="I10" s="12">
        <v>753.7</v>
      </c>
      <c r="J10" s="1">
        <v>93.9</v>
      </c>
      <c r="K10" s="12">
        <v>16.2</v>
      </c>
      <c r="L10" s="1">
        <v>59</v>
      </c>
      <c r="M10" s="12">
        <v>49</v>
      </c>
      <c r="N10" s="1">
        <v>1.4</v>
      </c>
      <c r="O10" s="12">
        <v>1204.9000000000001</v>
      </c>
      <c r="P10" s="1">
        <v>1.2</v>
      </c>
      <c r="Q10" s="12">
        <v>1441.1</v>
      </c>
      <c r="R10" s="1"/>
      <c r="S10" s="12">
        <v>4882.3999999999996</v>
      </c>
      <c r="T10" s="1">
        <v>33.4</v>
      </c>
      <c r="U10" s="12">
        <v>-1.0620000000000001</v>
      </c>
      <c r="V10" s="1">
        <v>-80.251999999999995</v>
      </c>
      <c r="W10" s="1"/>
      <c r="X10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3D304-49B6-470C-8A6D-FB1EAB336991}">
  <dimension ref="A1:AC6"/>
  <sheetViews>
    <sheetView workbookViewId="0">
      <selection activeCell="AA1" sqref="AA1:AC2"/>
    </sheetView>
  </sheetViews>
  <sheetFormatPr defaultRowHeight="15" x14ac:dyDescent="0.25"/>
  <sheetData>
    <row r="1" spans="1:29" ht="45" x14ac:dyDescent="0.2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4" t="s">
        <v>7</v>
      </c>
      <c r="I1" s="3" t="s">
        <v>8</v>
      </c>
      <c r="J1" s="4" t="s">
        <v>9</v>
      </c>
      <c r="K1" s="3" t="s">
        <v>10</v>
      </c>
      <c r="L1" s="4" t="s">
        <v>11</v>
      </c>
      <c r="M1" s="3" t="s">
        <v>12</v>
      </c>
      <c r="N1" s="4" t="s">
        <v>13</v>
      </c>
      <c r="O1" s="3" t="s">
        <v>14</v>
      </c>
      <c r="P1" s="4" t="s">
        <v>15</v>
      </c>
      <c r="Q1" s="3" t="s">
        <v>16</v>
      </c>
      <c r="R1" s="4" t="s">
        <v>17</v>
      </c>
      <c r="S1" s="3" t="s">
        <v>18</v>
      </c>
      <c r="T1" s="4" t="s">
        <v>19</v>
      </c>
      <c r="U1" s="3" t="s">
        <v>20</v>
      </c>
      <c r="V1" s="4" t="s">
        <v>20</v>
      </c>
      <c r="W1" s="4" t="s">
        <v>21</v>
      </c>
      <c r="X1" s="4" t="s">
        <v>22</v>
      </c>
      <c r="Y1" s="3" t="s">
        <v>23</v>
      </c>
      <c r="AA1" t="s">
        <v>43</v>
      </c>
      <c r="AB1" s="13">
        <f>(2217.8-1811)/1000</f>
        <v>0.40680000000000016</v>
      </c>
      <c r="AC1" t="s">
        <v>44</v>
      </c>
    </row>
    <row r="2" spans="1:29" x14ac:dyDescent="0.25">
      <c r="A2" s="5" t="s">
        <v>24</v>
      </c>
      <c r="B2" s="6"/>
      <c r="C2" s="7"/>
      <c r="D2" s="8"/>
      <c r="E2" s="7"/>
      <c r="F2" s="8"/>
      <c r="G2" s="7"/>
      <c r="H2" s="8" t="s">
        <v>25</v>
      </c>
      <c r="I2" s="7" t="s">
        <v>25</v>
      </c>
      <c r="J2" s="8" t="s">
        <v>26</v>
      </c>
      <c r="K2" s="7" t="s">
        <v>26</v>
      </c>
      <c r="L2" s="8" t="s">
        <v>27</v>
      </c>
      <c r="M2" s="7" t="s">
        <v>27</v>
      </c>
      <c r="N2" s="8" t="s">
        <v>27</v>
      </c>
      <c r="O2" s="7" t="s">
        <v>25</v>
      </c>
      <c r="P2" s="8" t="s">
        <v>27</v>
      </c>
      <c r="Q2" s="7" t="s">
        <v>25</v>
      </c>
      <c r="R2" s="8" t="s">
        <v>25</v>
      </c>
      <c r="S2" s="7" t="s">
        <v>25</v>
      </c>
      <c r="T2" s="8" t="s">
        <v>28</v>
      </c>
      <c r="U2" s="7" t="s">
        <v>29</v>
      </c>
      <c r="V2" s="8" t="s">
        <v>30</v>
      </c>
      <c r="W2" s="8"/>
      <c r="X2" s="8" t="s">
        <v>30</v>
      </c>
      <c r="Y2" s="7"/>
      <c r="AA2" t="s">
        <v>45</v>
      </c>
      <c r="AB2" s="13">
        <f>(2279.8-1951.9)/1000</f>
        <v>0.32790000000000008</v>
      </c>
      <c r="AC2" t="s">
        <v>44</v>
      </c>
    </row>
    <row r="3" spans="1:29" x14ac:dyDescent="0.25">
      <c r="A3" s="1">
        <v>1</v>
      </c>
      <c r="B3" s="9">
        <f>(C3+D3)-($C$3+$D$3)</f>
        <v>0</v>
      </c>
      <c r="C3" s="10">
        <v>44246</v>
      </c>
      <c r="D3" s="11">
        <v>0.66666666666666663</v>
      </c>
      <c r="E3" s="12">
        <v>5.88</v>
      </c>
      <c r="F3" s="1">
        <v>5.91</v>
      </c>
      <c r="G3" s="12">
        <v>1.66</v>
      </c>
      <c r="H3" s="1"/>
      <c r="I3" s="12">
        <v>627.5</v>
      </c>
      <c r="J3" s="1">
        <v>92.1</v>
      </c>
      <c r="K3" s="12">
        <v>15.2</v>
      </c>
      <c r="L3" s="1">
        <v>80</v>
      </c>
      <c r="M3" s="12">
        <v>49</v>
      </c>
      <c r="N3" s="1">
        <v>1.4</v>
      </c>
      <c r="O3" s="12"/>
      <c r="P3" s="1">
        <v>1.2</v>
      </c>
      <c r="Q3" s="12"/>
      <c r="R3" s="1"/>
      <c r="S3" s="12"/>
      <c r="T3" s="1">
        <v>31.5</v>
      </c>
      <c r="U3" s="12">
        <v>-1.06</v>
      </c>
      <c r="V3" s="1">
        <v>-138.971</v>
      </c>
      <c r="W3" s="1">
        <v>0</v>
      </c>
      <c r="X3" s="1"/>
      <c r="Y3" s="12"/>
    </row>
    <row r="4" spans="1:29" x14ac:dyDescent="0.25">
      <c r="A4" s="1">
        <v>2</v>
      </c>
      <c r="B4" s="9">
        <f t="shared" ref="B4:B6" si="0">(C4+D4)-($C$3+$D$3)</f>
        <v>2.9722222222262644</v>
      </c>
      <c r="C4" s="10">
        <v>44249</v>
      </c>
      <c r="D4" s="11">
        <v>0.63888888888888895</v>
      </c>
      <c r="E4" s="12">
        <v>5.8</v>
      </c>
      <c r="F4" s="1">
        <v>5.85</v>
      </c>
      <c r="G4" s="12">
        <v>2.06</v>
      </c>
      <c r="H4" s="1"/>
      <c r="I4" s="12">
        <v>621.1</v>
      </c>
      <c r="J4" s="1">
        <v>92.1</v>
      </c>
      <c r="K4" s="12">
        <v>15.2</v>
      </c>
      <c r="L4" s="1">
        <v>80</v>
      </c>
      <c r="M4" s="12">
        <v>49</v>
      </c>
      <c r="N4" s="1">
        <v>1.4</v>
      </c>
      <c r="O4" s="12">
        <v>2412.8000000000002</v>
      </c>
      <c r="P4" s="1">
        <v>1.2</v>
      </c>
      <c r="Q4" s="12">
        <v>2507.1999999999998</v>
      </c>
      <c r="R4" s="1"/>
      <c r="S4" s="12"/>
      <c r="T4" s="1">
        <v>31</v>
      </c>
      <c r="U4" s="12">
        <v>-1.06</v>
      </c>
      <c r="V4" s="1">
        <v>-125.6</v>
      </c>
      <c r="W4" s="1">
        <v>2E-3</v>
      </c>
      <c r="X4" s="1"/>
      <c r="Y4" s="12" t="s">
        <v>48</v>
      </c>
    </row>
    <row r="5" spans="1:29" x14ac:dyDescent="0.25">
      <c r="A5" s="1">
        <v>3</v>
      </c>
      <c r="B5" s="9">
        <f t="shared" si="0"/>
        <v>4.8993055555547471</v>
      </c>
      <c r="C5" s="10">
        <v>44251</v>
      </c>
      <c r="D5" s="11">
        <v>0.56597222222222221</v>
      </c>
      <c r="E5" s="12">
        <v>5.73</v>
      </c>
      <c r="F5" s="1">
        <v>5.79</v>
      </c>
      <c r="G5" s="12">
        <v>1.69</v>
      </c>
      <c r="H5" s="1"/>
      <c r="I5" s="12">
        <v>597.6</v>
      </c>
      <c r="J5" s="1">
        <v>92.1</v>
      </c>
      <c r="K5" s="12">
        <v>15.2</v>
      </c>
      <c r="L5" s="1">
        <v>80</v>
      </c>
      <c r="M5" s="12">
        <v>49</v>
      </c>
      <c r="N5" s="1">
        <v>1.4</v>
      </c>
      <c r="O5" s="12">
        <v>1831.1</v>
      </c>
      <c r="P5" s="1">
        <v>1.2</v>
      </c>
      <c r="Q5" s="12">
        <v>2355</v>
      </c>
      <c r="R5" s="1"/>
      <c r="S5" s="12"/>
      <c r="T5" s="1">
        <v>31.1</v>
      </c>
      <c r="U5" s="12">
        <v>-1.06</v>
      </c>
      <c r="V5" s="1">
        <v>-166.23500000000001</v>
      </c>
      <c r="W5" s="1">
        <v>3.0000000000000001E-3</v>
      </c>
      <c r="X5" s="1"/>
      <c r="Y5" s="12" t="s">
        <v>37</v>
      </c>
    </row>
    <row r="6" spans="1:29" x14ac:dyDescent="0.25">
      <c r="A6" s="1">
        <v>4</v>
      </c>
      <c r="B6" s="9">
        <f t="shared" si="0"/>
        <v>9.9326388888948713</v>
      </c>
      <c r="C6" s="10">
        <v>44256</v>
      </c>
      <c r="D6" s="11">
        <v>0.59930555555555554</v>
      </c>
      <c r="E6" s="12">
        <v>5.88</v>
      </c>
      <c r="F6" s="1">
        <v>5.83</v>
      </c>
      <c r="G6" s="12">
        <v>1.67</v>
      </c>
      <c r="H6" s="1"/>
      <c r="I6" s="12">
        <v>564.70000000000005</v>
      </c>
      <c r="J6" s="1">
        <v>92.1</v>
      </c>
      <c r="K6" s="12">
        <v>15.1</v>
      </c>
      <c r="L6" s="1">
        <v>80</v>
      </c>
      <c r="M6" s="12">
        <v>49</v>
      </c>
      <c r="N6" s="1">
        <v>1.4</v>
      </c>
      <c r="O6" s="12">
        <v>1376.6</v>
      </c>
      <c r="P6" s="1">
        <v>1.2</v>
      </c>
      <c r="Q6" s="12">
        <v>1957.7</v>
      </c>
      <c r="R6" s="1"/>
      <c r="S6" s="12"/>
      <c r="T6" s="1">
        <v>29.8</v>
      </c>
      <c r="U6" s="12">
        <v>-1.0589999999999999</v>
      </c>
      <c r="V6" s="1">
        <v>-113.441</v>
      </c>
      <c r="W6" s="1">
        <v>2E-3</v>
      </c>
      <c r="X6" s="1"/>
      <c r="Y6" s="12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8B7A0-96CE-4609-9B77-852A860984B9}">
  <dimension ref="A1:AC6"/>
  <sheetViews>
    <sheetView tabSelected="1" workbookViewId="0">
      <selection activeCell="J20" sqref="J20"/>
    </sheetView>
  </sheetViews>
  <sheetFormatPr defaultRowHeight="15" x14ac:dyDescent="0.25"/>
  <sheetData>
    <row r="1" spans="1:29" ht="45" x14ac:dyDescent="0.2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4" t="s">
        <v>7</v>
      </c>
      <c r="I1" s="3" t="s">
        <v>8</v>
      </c>
      <c r="J1" s="4" t="s">
        <v>9</v>
      </c>
      <c r="K1" s="3" t="s">
        <v>10</v>
      </c>
      <c r="L1" s="4" t="s">
        <v>11</v>
      </c>
      <c r="M1" s="3" t="s">
        <v>12</v>
      </c>
      <c r="N1" s="4" t="s">
        <v>13</v>
      </c>
      <c r="O1" s="3" t="s">
        <v>14</v>
      </c>
      <c r="P1" s="4" t="s">
        <v>15</v>
      </c>
      <c r="Q1" s="3" t="s">
        <v>16</v>
      </c>
      <c r="R1" s="4" t="s">
        <v>17</v>
      </c>
      <c r="S1" s="3" t="s">
        <v>18</v>
      </c>
      <c r="T1" s="4" t="s">
        <v>19</v>
      </c>
      <c r="U1" s="3" t="s">
        <v>20</v>
      </c>
      <c r="V1" s="4" t="s">
        <v>20</v>
      </c>
      <c r="W1" s="4" t="s">
        <v>21</v>
      </c>
      <c r="X1" s="4" t="s">
        <v>22</v>
      </c>
      <c r="Y1" s="3" t="s">
        <v>23</v>
      </c>
      <c r="AA1" t="s">
        <v>43</v>
      </c>
      <c r="AB1" s="13">
        <f>(2237.5-1878)/1000</f>
        <v>0.35949999999999999</v>
      </c>
      <c r="AC1" t="s">
        <v>44</v>
      </c>
    </row>
    <row r="2" spans="1:29" x14ac:dyDescent="0.25">
      <c r="A2" s="5" t="s">
        <v>24</v>
      </c>
      <c r="B2" s="6"/>
      <c r="C2" s="7"/>
      <c r="D2" s="8"/>
      <c r="E2" s="7"/>
      <c r="F2" s="8"/>
      <c r="G2" s="7"/>
      <c r="H2" s="8" t="s">
        <v>25</v>
      </c>
      <c r="I2" s="7" t="s">
        <v>25</v>
      </c>
      <c r="J2" s="8" t="s">
        <v>26</v>
      </c>
      <c r="K2" s="7" t="s">
        <v>26</v>
      </c>
      <c r="L2" s="8" t="s">
        <v>27</v>
      </c>
      <c r="M2" s="7" t="s">
        <v>27</v>
      </c>
      <c r="N2" s="8" t="s">
        <v>27</v>
      </c>
      <c r="O2" s="7" t="s">
        <v>25</v>
      </c>
      <c r="P2" s="8" t="s">
        <v>27</v>
      </c>
      <c r="Q2" s="7" t="s">
        <v>25</v>
      </c>
      <c r="R2" s="8" t="s">
        <v>25</v>
      </c>
      <c r="S2" s="7" t="s">
        <v>25</v>
      </c>
      <c r="T2" s="8" t="s">
        <v>28</v>
      </c>
      <c r="U2" s="7" t="s">
        <v>29</v>
      </c>
      <c r="V2" s="8" t="s">
        <v>30</v>
      </c>
      <c r="W2" s="8"/>
      <c r="X2" s="8" t="s">
        <v>30</v>
      </c>
      <c r="Y2" s="7"/>
      <c r="AA2" t="s">
        <v>45</v>
      </c>
      <c r="AB2" s="13">
        <f>(2251.4-1978.2)/1000</f>
        <v>0.27320000000000005</v>
      </c>
      <c r="AC2" t="s">
        <v>44</v>
      </c>
    </row>
    <row r="3" spans="1:29" x14ac:dyDescent="0.25">
      <c r="A3" s="1">
        <v>1</v>
      </c>
      <c r="B3" s="9">
        <f>(C3+D3)-($C$3+$D$3)</f>
        <v>0</v>
      </c>
      <c r="C3" s="10">
        <v>44246</v>
      </c>
      <c r="D3" s="11">
        <v>0.66666666666666663</v>
      </c>
      <c r="E3" s="12">
        <v>5.85</v>
      </c>
      <c r="F3" s="1">
        <v>5.83</v>
      </c>
      <c r="G3" s="12">
        <v>1.78</v>
      </c>
      <c r="H3" s="1"/>
      <c r="I3" s="1">
        <v>568.79999999999995</v>
      </c>
      <c r="J3" s="1">
        <v>54.7</v>
      </c>
      <c r="K3" s="12">
        <v>15</v>
      </c>
      <c r="L3" s="1">
        <v>80</v>
      </c>
      <c r="M3" s="12">
        <v>49</v>
      </c>
      <c r="N3" s="1">
        <v>1.2</v>
      </c>
      <c r="O3" s="12">
        <v>1767.2</v>
      </c>
      <c r="P3" s="1">
        <v>1</v>
      </c>
      <c r="Q3" s="12">
        <v>1788.6</v>
      </c>
      <c r="R3" s="1"/>
      <c r="S3" s="12"/>
      <c r="T3" s="1">
        <v>31.5</v>
      </c>
      <c r="U3" s="12">
        <v>-1.06</v>
      </c>
      <c r="V3" s="1">
        <v>-240.982</v>
      </c>
      <c r="W3" s="1">
        <v>0</v>
      </c>
      <c r="X3" s="1"/>
      <c r="Y3" s="12"/>
    </row>
    <row r="4" spans="1:29" x14ac:dyDescent="0.25">
      <c r="A4" s="1">
        <v>2</v>
      </c>
      <c r="B4" s="9">
        <f t="shared" ref="B4:B6" si="0">(C4+D4)-($C$3+$D$3)</f>
        <v>2.9722222222262644</v>
      </c>
      <c r="C4" s="10">
        <v>44249</v>
      </c>
      <c r="D4" s="11">
        <v>0.63888888888888895</v>
      </c>
      <c r="E4" s="12">
        <v>5.78</v>
      </c>
      <c r="F4" s="1">
        <v>5.78</v>
      </c>
      <c r="G4" s="12">
        <v>1.86</v>
      </c>
      <c r="H4" s="1"/>
      <c r="I4" s="1">
        <v>521.20000000000005</v>
      </c>
      <c r="J4" s="1">
        <v>54.7</v>
      </c>
      <c r="K4" s="12">
        <v>14.9</v>
      </c>
      <c r="L4" s="1">
        <v>80</v>
      </c>
      <c r="M4" s="12">
        <v>49</v>
      </c>
      <c r="N4" s="1">
        <v>1.2</v>
      </c>
      <c r="O4" s="12">
        <v>1526.6</v>
      </c>
      <c r="P4" s="1">
        <v>1</v>
      </c>
      <c r="Q4" s="12">
        <v>1960.3</v>
      </c>
      <c r="R4" s="1"/>
      <c r="S4" s="12"/>
      <c r="T4" s="1">
        <v>31</v>
      </c>
      <c r="U4" s="12">
        <v>-106</v>
      </c>
      <c r="V4" s="1">
        <v>-220.27</v>
      </c>
      <c r="W4" s="1">
        <v>0</v>
      </c>
      <c r="X4" s="1"/>
      <c r="Y4" s="12" t="s">
        <v>50</v>
      </c>
    </row>
    <row r="5" spans="1:29" x14ac:dyDescent="0.25">
      <c r="A5" s="1">
        <v>3</v>
      </c>
      <c r="B5" s="9">
        <f t="shared" si="0"/>
        <v>4.8993055555547471</v>
      </c>
      <c r="C5" s="10">
        <v>44251</v>
      </c>
      <c r="D5" s="11">
        <v>0.56597222222222221</v>
      </c>
      <c r="E5" s="12">
        <v>5.86</v>
      </c>
      <c r="F5" s="1">
        <v>5.85</v>
      </c>
      <c r="G5" s="12">
        <v>1.75</v>
      </c>
      <c r="H5" s="1"/>
      <c r="I5" s="1">
        <v>490.9</v>
      </c>
      <c r="J5" s="1">
        <v>54.7</v>
      </c>
      <c r="K5" s="12">
        <v>14.9</v>
      </c>
      <c r="L5" s="1">
        <v>80</v>
      </c>
      <c r="M5" s="12">
        <v>49</v>
      </c>
      <c r="N5" s="1">
        <v>1.2</v>
      </c>
      <c r="O5" s="12">
        <v>1782.3</v>
      </c>
      <c r="P5" s="1">
        <v>1</v>
      </c>
      <c r="Q5" s="12">
        <v>1607.4</v>
      </c>
      <c r="R5" s="1"/>
      <c r="S5" s="12"/>
      <c r="T5" s="1">
        <v>31.1</v>
      </c>
      <c r="U5" s="12">
        <v>-1.06</v>
      </c>
      <c r="V5" s="1">
        <v>-190.51499999999999</v>
      </c>
      <c r="W5" s="1">
        <v>1E-3</v>
      </c>
      <c r="X5" s="1"/>
      <c r="Y5" s="12" t="s">
        <v>40</v>
      </c>
    </row>
    <row r="6" spans="1:29" x14ac:dyDescent="0.25">
      <c r="A6" s="1">
        <v>4</v>
      </c>
      <c r="B6" s="9">
        <f t="shared" si="0"/>
        <v>9.9326388888948713</v>
      </c>
      <c r="C6" s="10">
        <v>44256</v>
      </c>
      <c r="D6" s="11">
        <v>0.59930555555555554</v>
      </c>
      <c r="E6" s="12">
        <v>5.56</v>
      </c>
      <c r="F6" s="1">
        <v>5.56</v>
      </c>
      <c r="G6" s="12">
        <v>2.98</v>
      </c>
      <c r="H6" s="1"/>
      <c r="I6" s="1">
        <v>424.6</v>
      </c>
      <c r="J6" s="1">
        <v>54.7</v>
      </c>
      <c r="K6" s="12">
        <v>14.9</v>
      </c>
      <c r="L6" s="1">
        <v>80</v>
      </c>
      <c r="M6" s="12">
        <v>49</v>
      </c>
      <c r="N6" s="1">
        <v>1.2</v>
      </c>
      <c r="O6" s="12">
        <v>1377.7</v>
      </c>
      <c r="P6" s="1">
        <v>1</v>
      </c>
      <c r="Q6" s="12">
        <v>1013</v>
      </c>
      <c r="R6" s="1"/>
      <c r="S6" s="12"/>
      <c r="T6" s="1">
        <v>29.8</v>
      </c>
      <c r="U6" s="12">
        <v>-0.85609999999999997</v>
      </c>
      <c r="V6" s="1">
        <v>-443.12400000000002</v>
      </c>
      <c r="W6" s="1">
        <v>1E-3</v>
      </c>
      <c r="X6" s="1"/>
      <c r="Y6" s="12" t="s">
        <v>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1387F-ECF3-4461-81B1-F22F39B3DCFB}">
  <dimension ref="A1:AC9"/>
  <sheetViews>
    <sheetView topLeftCell="D1" workbookViewId="0">
      <selection activeCell="AA1" sqref="AA1:AC2"/>
    </sheetView>
  </sheetViews>
  <sheetFormatPr defaultRowHeight="15" x14ac:dyDescent="0.25"/>
  <cols>
    <col min="3" max="3" width="10.7109375" bestFit="1" customWidth="1"/>
  </cols>
  <sheetData>
    <row r="1" spans="1:29" ht="45" x14ac:dyDescent="0.2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4" t="s">
        <v>7</v>
      </c>
      <c r="I1" s="3" t="s">
        <v>8</v>
      </c>
      <c r="J1" s="4" t="s">
        <v>9</v>
      </c>
      <c r="K1" s="3" t="s">
        <v>10</v>
      </c>
      <c r="L1" s="4" t="s">
        <v>11</v>
      </c>
      <c r="M1" s="3" t="s">
        <v>12</v>
      </c>
      <c r="N1" s="4" t="s">
        <v>13</v>
      </c>
      <c r="O1" s="3" t="s">
        <v>14</v>
      </c>
      <c r="P1" s="4" t="s">
        <v>15</v>
      </c>
      <c r="Q1" s="3" t="s">
        <v>16</v>
      </c>
      <c r="R1" s="4" t="s">
        <v>17</v>
      </c>
      <c r="S1" s="3" t="s">
        <v>18</v>
      </c>
      <c r="T1" s="4" t="s">
        <v>19</v>
      </c>
      <c r="U1" s="3" t="s">
        <v>20</v>
      </c>
      <c r="V1" s="4" t="s">
        <v>20</v>
      </c>
      <c r="W1" s="4" t="s">
        <v>21</v>
      </c>
      <c r="X1" s="4" t="s">
        <v>22</v>
      </c>
      <c r="Y1" s="3" t="s">
        <v>23</v>
      </c>
      <c r="AA1" t="s">
        <v>43</v>
      </c>
      <c r="AB1" s="13">
        <f>(2204-1751.8)/1000</f>
        <v>0.45220000000000005</v>
      </c>
      <c r="AC1" t="s">
        <v>44</v>
      </c>
    </row>
    <row r="2" spans="1:29" x14ac:dyDescent="0.25">
      <c r="A2" s="5" t="s">
        <v>24</v>
      </c>
      <c r="B2" s="6"/>
      <c r="C2" s="7"/>
      <c r="D2" s="8"/>
      <c r="E2" s="7"/>
      <c r="F2" s="8"/>
      <c r="G2" s="7"/>
      <c r="H2" s="8" t="s">
        <v>25</v>
      </c>
      <c r="I2" s="7" t="s">
        <v>25</v>
      </c>
      <c r="J2" s="8" t="s">
        <v>26</v>
      </c>
      <c r="K2" s="7" t="s">
        <v>26</v>
      </c>
      <c r="L2" s="8" t="s">
        <v>27</v>
      </c>
      <c r="M2" s="7" t="s">
        <v>27</v>
      </c>
      <c r="N2" s="8" t="s">
        <v>27</v>
      </c>
      <c r="O2" s="7" t="s">
        <v>25</v>
      </c>
      <c r="P2" s="8" t="s">
        <v>27</v>
      </c>
      <c r="Q2" s="7" t="s">
        <v>25</v>
      </c>
      <c r="R2" s="8" t="s">
        <v>25</v>
      </c>
      <c r="S2" s="7" t="s">
        <v>25</v>
      </c>
      <c r="T2" s="8" t="s">
        <v>28</v>
      </c>
      <c r="U2" s="7" t="s">
        <v>29</v>
      </c>
      <c r="V2" s="8" t="s">
        <v>30</v>
      </c>
      <c r="W2" s="8"/>
      <c r="X2" s="8" t="s">
        <v>30</v>
      </c>
      <c r="Y2" s="7"/>
      <c r="AA2" t="s">
        <v>45</v>
      </c>
      <c r="AB2" s="13">
        <f>(2238.5-1943.1)/1000</f>
        <v>0.29540000000000011</v>
      </c>
      <c r="AC2" t="s">
        <v>44</v>
      </c>
    </row>
    <row r="3" spans="1:29" x14ac:dyDescent="0.25">
      <c r="A3" s="1">
        <v>1</v>
      </c>
      <c r="B3" s="9">
        <f>(C3+D3)-($C$3+$D$3)</f>
        <v>0</v>
      </c>
      <c r="C3" s="10">
        <v>44237</v>
      </c>
      <c r="D3" s="11">
        <v>0.59583333333333333</v>
      </c>
      <c r="E3" s="12">
        <v>6.17</v>
      </c>
      <c r="F3" s="1">
        <v>6.3</v>
      </c>
      <c r="G3" s="12">
        <v>2.64</v>
      </c>
      <c r="H3" s="1"/>
      <c r="I3" s="12">
        <v>607</v>
      </c>
      <c r="J3" s="1">
        <v>97.3</v>
      </c>
      <c r="K3" s="12">
        <v>15.2</v>
      </c>
      <c r="L3" s="1">
        <v>80</v>
      </c>
      <c r="M3" s="12">
        <v>49</v>
      </c>
      <c r="N3" s="1">
        <v>1.4</v>
      </c>
      <c r="O3" s="12">
        <v>1748.3</v>
      </c>
      <c r="P3" s="1">
        <v>1.2</v>
      </c>
      <c r="Q3" s="12">
        <v>1940.1</v>
      </c>
      <c r="R3" s="1"/>
      <c r="S3" s="12"/>
      <c r="T3" s="1">
        <v>28.3</v>
      </c>
      <c r="U3" s="12">
        <v>-1.0589999999999999</v>
      </c>
      <c r="V3" s="1">
        <v>-198.994</v>
      </c>
      <c r="W3" s="1">
        <v>0</v>
      </c>
      <c r="X3" s="1"/>
      <c r="Y3" s="12" t="s">
        <v>31</v>
      </c>
    </row>
    <row r="4" spans="1:29" x14ac:dyDescent="0.25">
      <c r="A4" s="1">
        <v>2</v>
      </c>
      <c r="B4" s="9">
        <f t="shared" ref="B4:B9" si="0">(C4+D4)-($C$3+$D$3)</f>
        <v>0.40416666666715173</v>
      </c>
      <c r="C4" s="10">
        <v>44238</v>
      </c>
      <c r="D4" s="11">
        <v>0</v>
      </c>
      <c r="E4" s="12">
        <v>5.83</v>
      </c>
      <c r="F4" s="1">
        <v>5.88</v>
      </c>
      <c r="G4" s="12"/>
      <c r="H4" s="1"/>
      <c r="I4" s="12"/>
      <c r="J4" s="1"/>
      <c r="K4" s="12"/>
      <c r="L4" s="1">
        <v>80</v>
      </c>
      <c r="M4" s="12">
        <v>49</v>
      </c>
      <c r="N4" s="1">
        <v>1.4</v>
      </c>
      <c r="O4" s="12"/>
      <c r="P4" s="1">
        <v>1.2</v>
      </c>
      <c r="Q4" s="12">
        <v>1859.7</v>
      </c>
      <c r="R4" s="1"/>
      <c r="S4" s="12"/>
      <c r="T4" s="1"/>
      <c r="U4" s="12"/>
      <c r="V4" s="1"/>
      <c r="W4" s="1"/>
      <c r="X4" s="1"/>
      <c r="Y4" s="12" t="s">
        <v>32</v>
      </c>
    </row>
    <row r="5" spans="1:29" x14ac:dyDescent="0.25">
      <c r="A5" s="1">
        <v>3</v>
      </c>
      <c r="B5" s="9">
        <f t="shared" si="0"/>
        <v>5.0291666666671517</v>
      </c>
      <c r="C5" s="10">
        <v>44242</v>
      </c>
      <c r="D5" s="11">
        <v>0.625</v>
      </c>
      <c r="E5" s="12">
        <v>5.89</v>
      </c>
      <c r="F5" s="1">
        <v>5.9</v>
      </c>
      <c r="G5" s="12">
        <v>1.72</v>
      </c>
      <c r="H5" s="1"/>
      <c r="I5" s="12">
        <v>537.1</v>
      </c>
      <c r="J5" s="1">
        <v>86.4</v>
      </c>
      <c r="K5" s="12">
        <v>96.6</v>
      </c>
      <c r="L5" s="1">
        <v>80</v>
      </c>
      <c r="M5" s="12">
        <v>49</v>
      </c>
      <c r="N5" s="1">
        <v>1.4</v>
      </c>
      <c r="O5" s="12">
        <v>1249.5999999999999</v>
      </c>
      <c r="P5" s="1">
        <v>1.2</v>
      </c>
      <c r="Q5" s="12">
        <v>2908.4</v>
      </c>
      <c r="R5" s="1"/>
      <c r="S5" s="12"/>
      <c r="T5" s="1">
        <v>31.1</v>
      </c>
      <c r="U5" s="12">
        <v>-1.0589999999999999</v>
      </c>
      <c r="V5" s="1">
        <v>-203.286</v>
      </c>
      <c r="W5" s="1"/>
      <c r="X5" s="1"/>
      <c r="Y5" s="12" t="s">
        <v>52</v>
      </c>
    </row>
    <row r="6" spans="1:29" x14ac:dyDescent="0.25">
      <c r="A6" s="1">
        <v>4</v>
      </c>
      <c r="B6" s="9">
        <f t="shared" si="0"/>
        <v>7.0291666666671517</v>
      </c>
      <c r="C6" s="10">
        <v>44244</v>
      </c>
      <c r="D6" s="11">
        <v>0.625</v>
      </c>
      <c r="E6" s="12">
        <v>5.89</v>
      </c>
      <c r="F6" s="1">
        <v>5.93</v>
      </c>
      <c r="G6" s="12">
        <v>1.68</v>
      </c>
      <c r="H6" s="1"/>
      <c r="I6" s="12">
        <v>522.4</v>
      </c>
      <c r="J6" s="1">
        <v>86.4</v>
      </c>
      <c r="K6" s="12">
        <v>97</v>
      </c>
      <c r="L6" s="1">
        <v>80</v>
      </c>
      <c r="M6" s="12">
        <v>49</v>
      </c>
      <c r="N6" s="1">
        <v>1.4</v>
      </c>
      <c r="O6" s="12">
        <v>2798.4</v>
      </c>
      <c r="P6" s="1">
        <v>1.2</v>
      </c>
      <c r="Q6" s="12">
        <v>2741.9</v>
      </c>
      <c r="R6" s="1"/>
      <c r="S6" s="12"/>
      <c r="T6" s="1">
        <v>31.1</v>
      </c>
      <c r="U6" s="12">
        <v>-1.0589999999999999</v>
      </c>
      <c r="V6" s="1">
        <v>-160.517</v>
      </c>
      <c r="W6" s="1">
        <v>-4.0000000000000001E-3</v>
      </c>
      <c r="X6" s="1"/>
      <c r="Y6" s="12" t="s">
        <v>33</v>
      </c>
    </row>
    <row r="7" spans="1:29" x14ac:dyDescent="0.25">
      <c r="A7" s="1">
        <v>5</v>
      </c>
      <c r="B7" s="9">
        <f t="shared" si="0"/>
        <v>9.0708333333313931</v>
      </c>
      <c r="C7" s="10">
        <v>44246</v>
      </c>
      <c r="D7" s="11">
        <v>0.66666666666666663</v>
      </c>
      <c r="E7" s="12">
        <v>5.85</v>
      </c>
      <c r="F7" s="1">
        <v>5.86</v>
      </c>
      <c r="G7" s="12">
        <v>1.69</v>
      </c>
      <c r="H7" s="1"/>
      <c r="I7" s="12">
        <v>506.3</v>
      </c>
      <c r="J7" s="1">
        <v>86.4</v>
      </c>
      <c r="K7" s="12">
        <v>97.3</v>
      </c>
      <c r="L7" s="1">
        <v>80</v>
      </c>
      <c r="M7" s="12">
        <v>49</v>
      </c>
      <c r="N7" s="1">
        <v>1.4</v>
      </c>
      <c r="O7" s="12">
        <v>2015.4</v>
      </c>
      <c r="P7" s="1">
        <v>1.2</v>
      </c>
      <c r="Q7" s="12">
        <v>2572.3000000000002</v>
      </c>
      <c r="R7" s="1"/>
      <c r="S7" s="12"/>
      <c r="T7" s="1">
        <v>31.5</v>
      </c>
      <c r="U7" s="12">
        <v>-1.0589999999999999</v>
      </c>
      <c r="V7" s="1">
        <v>-210.44399999999999</v>
      </c>
      <c r="W7" s="1">
        <v>1E-3</v>
      </c>
      <c r="X7" s="1"/>
      <c r="Y7" s="12"/>
    </row>
    <row r="8" spans="1:29" x14ac:dyDescent="0.25">
      <c r="A8" s="1">
        <v>6</v>
      </c>
      <c r="B8" s="9">
        <f t="shared" si="0"/>
        <v>12.043055555557657</v>
      </c>
      <c r="C8" s="10">
        <v>44249</v>
      </c>
      <c r="D8" s="11">
        <v>0.63888888888888895</v>
      </c>
      <c r="E8" s="12">
        <v>5.87</v>
      </c>
      <c r="F8" s="1">
        <v>5.91</v>
      </c>
      <c r="G8" s="12">
        <v>1.75</v>
      </c>
      <c r="H8" s="1"/>
      <c r="I8" s="12">
        <v>482.9</v>
      </c>
      <c r="J8" s="1">
        <v>86.4</v>
      </c>
      <c r="K8" s="12">
        <v>97.3</v>
      </c>
      <c r="L8" s="1">
        <v>80</v>
      </c>
      <c r="M8" s="12">
        <v>49</v>
      </c>
      <c r="N8" s="1">
        <v>1.4</v>
      </c>
      <c r="O8" s="12">
        <v>1719</v>
      </c>
      <c r="P8" s="1">
        <v>1.2</v>
      </c>
      <c r="Q8" s="12">
        <v>2328.3000000000002</v>
      </c>
      <c r="R8" s="1"/>
      <c r="S8" s="12"/>
      <c r="T8" s="1">
        <v>31</v>
      </c>
      <c r="U8" s="12">
        <v>-1.0589999999999999</v>
      </c>
      <c r="V8" s="1">
        <v>-217.26599999999999</v>
      </c>
      <c r="W8" s="1">
        <v>1E-3</v>
      </c>
      <c r="X8" s="1"/>
      <c r="Y8" s="12"/>
    </row>
    <row r="9" spans="1:29" x14ac:dyDescent="0.25">
      <c r="A9" s="1">
        <v>7</v>
      </c>
      <c r="B9" s="9">
        <f t="shared" si="0"/>
        <v>13.97013888888614</v>
      </c>
      <c r="C9" s="10">
        <v>44251</v>
      </c>
      <c r="D9" s="11">
        <v>0.56597222222222221</v>
      </c>
      <c r="E9" s="12">
        <v>5.88</v>
      </c>
      <c r="F9" s="1">
        <v>5.87</v>
      </c>
      <c r="G9" s="12">
        <v>1.62</v>
      </c>
      <c r="H9" s="1"/>
      <c r="I9" s="12">
        <v>468</v>
      </c>
      <c r="J9" s="1">
        <v>86.4</v>
      </c>
      <c r="K9" s="12">
        <v>97.3</v>
      </c>
      <c r="L9" s="1">
        <v>80</v>
      </c>
      <c r="M9" s="12">
        <v>49</v>
      </c>
      <c r="N9" s="1">
        <v>1.4</v>
      </c>
      <c r="O9" s="12">
        <v>1527.6</v>
      </c>
      <c r="P9" s="1">
        <v>1.2</v>
      </c>
      <c r="Q9" s="12">
        <v>2169.6</v>
      </c>
      <c r="R9" s="1"/>
      <c r="S9" s="12"/>
      <c r="T9" s="1">
        <v>31.1</v>
      </c>
      <c r="U9" s="12">
        <v>-1.0589999999999999</v>
      </c>
      <c r="V9" s="1">
        <v>-214.84399999999999</v>
      </c>
      <c r="W9" s="1">
        <v>2E-3</v>
      </c>
      <c r="X9" s="1"/>
      <c r="Y9" s="1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EE77A-9F01-410B-BBDD-2FB6A7893FE8}">
  <dimension ref="A1:AC9"/>
  <sheetViews>
    <sheetView workbookViewId="0">
      <selection activeCell="AB3" sqref="AB3"/>
    </sheetView>
  </sheetViews>
  <sheetFormatPr defaultRowHeight="15" x14ac:dyDescent="0.25"/>
  <sheetData>
    <row r="1" spans="1:29" ht="45" x14ac:dyDescent="0.2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4" t="s">
        <v>7</v>
      </c>
      <c r="I1" s="3" t="s">
        <v>8</v>
      </c>
      <c r="J1" s="4" t="s">
        <v>9</v>
      </c>
      <c r="K1" s="3" t="s">
        <v>10</v>
      </c>
      <c r="L1" s="4" t="s">
        <v>11</v>
      </c>
      <c r="M1" s="3" t="s">
        <v>12</v>
      </c>
      <c r="N1" s="4" t="s">
        <v>13</v>
      </c>
      <c r="O1" s="3" t="s">
        <v>14</v>
      </c>
      <c r="P1" s="4" t="s">
        <v>15</v>
      </c>
      <c r="Q1" s="3" t="s">
        <v>16</v>
      </c>
      <c r="R1" s="4" t="s">
        <v>17</v>
      </c>
      <c r="S1" s="3" t="s">
        <v>18</v>
      </c>
      <c r="T1" s="4" t="s">
        <v>19</v>
      </c>
      <c r="U1" s="3" t="s">
        <v>20</v>
      </c>
      <c r="V1" s="4" t="s">
        <v>20</v>
      </c>
      <c r="W1" s="4" t="s">
        <v>21</v>
      </c>
      <c r="X1" s="4" t="s">
        <v>22</v>
      </c>
      <c r="Y1" s="3" t="s">
        <v>23</v>
      </c>
      <c r="AA1" t="s">
        <v>43</v>
      </c>
      <c r="AB1" s="13">
        <f>(2289.9-1874.8)/1000</f>
        <v>0.41510000000000014</v>
      </c>
      <c r="AC1" t="s">
        <v>44</v>
      </c>
    </row>
    <row r="2" spans="1:29" x14ac:dyDescent="0.25">
      <c r="A2" s="5" t="s">
        <v>24</v>
      </c>
      <c r="B2" s="6"/>
      <c r="C2" s="7"/>
      <c r="D2" s="8"/>
      <c r="E2" s="7"/>
      <c r="F2" s="8"/>
      <c r="G2" s="7"/>
      <c r="H2" s="8" t="s">
        <v>25</v>
      </c>
      <c r="I2" s="7" t="s">
        <v>25</v>
      </c>
      <c r="J2" s="8" t="s">
        <v>26</v>
      </c>
      <c r="K2" s="7" t="s">
        <v>26</v>
      </c>
      <c r="L2" s="8" t="s">
        <v>27</v>
      </c>
      <c r="M2" s="7" t="s">
        <v>27</v>
      </c>
      <c r="N2" s="8" t="s">
        <v>27</v>
      </c>
      <c r="O2" s="7" t="s">
        <v>25</v>
      </c>
      <c r="P2" s="8" t="s">
        <v>27</v>
      </c>
      <c r="Q2" s="7" t="s">
        <v>25</v>
      </c>
      <c r="R2" s="8" t="s">
        <v>25</v>
      </c>
      <c r="S2" s="7" t="s">
        <v>25</v>
      </c>
      <c r="T2" s="8" t="s">
        <v>28</v>
      </c>
      <c r="U2" s="7" t="s">
        <v>29</v>
      </c>
      <c r="V2" s="8" t="s">
        <v>30</v>
      </c>
      <c r="W2" s="8"/>
      <c r="X2" s="8" t="s">
        <v>30</v>
      </c>
      <c r="Y2" s="7"/>
      <c r="AA2" t="s">
        <v>45</v>
      </c>
      <c r="AB2" s="13">
        <f>(2258.1-1949.7)/1000</f>
        <v>0.30839999999999984</v>
      </c>
      <c r="AC2" t="s">
        <v>44</v>
      </c>
    </row>
    <row r="3" spans="1:29" x14ac:dyDescent="0.25">
      <c r="A3" s="1">
        <v>1</v>
      </c>
      <c r="B3" s="9">
        <f>(C3+D3)-($C$3+$D$3)</f>
        <v>0</v>
      </c>
      <c r="C3" s="10">
        <v>44237</v>
      </c>
      <c r="D3" s="11">
        <v>0.59583333333333333</v>
      </c>
      <c r="E3" s="12">
        <v>5.88</v>
      </c>
      <c r="F3" s="1">
        <v>6.08</v>
      </c>
      <c r="G3" s="12">
        <v>3.33</v>
      </c>
      <c r="H3" s="1"/>
      <c r="I3" s="12">
        <v>666.9</v>
      </c>
      <c r="J3" s="1">
        <v>90.4</v>
      </c>
      <c r="K3" s="12">
        <v>2.9</v>
      </c>
      <c r="L3" s="1">
        <v>80</v>
      </c>
      <c r="M3" s="12">
        <v>49</v>
      </c>
      <c r="N3" s="1">
        <v>1.5</v>
      </c>
      <c r="O3" s="12">
        <v>1871.1</v>
      </c>
      <c r="P3" s="1">
        <v>1.3</v>
      </c>
      <c r="Q3" s="12">
        <v>1946.6</v>
      </c>
      <c r="R3" s="1"/>
      <c r="S3" s="12"/>
      <c r="T3" s="1">
        <v>28.3</v>
      </c>
      <c r="U3" s="12">
        <v>-1.0629999999999999</v>
      </c>
      <c r="V3" s="1">
        <v>-98.506</v>
      </c>
      <c r="W3" s="1">
        <v>1.4E-2</v>
      </c>
      <c r="X3" s="1"/>
      <c r="Y3" s="12" t="s">
        <v>38</v>
      </c>
    </row>
    <row r="4" spans="1:29" x14ac:dyDescent="0.25">
      <c r="A4" s="1">
        <v>2</v>
      </c>
      <c r="B4" s="9">
        <f t="shared" ref="B4:B9" si="0">(C4+D4)-($C$3+$D$3)</f>
        <v>0.40416666666715173</v>
      </c>
      <c r="C4" s="10">
        <v>44238</v>
      </c>
      <c r="D4" s="11">
        <v>0</v>
      </c>
      <c r="E4" s="12">
        <v>5.87</v>
      </c>
      <c r="F4" s="1">
        <v>5.89</v>
      </c>
      <c r="G4" s="12"/>
      <c r="H4" s="1"/>
      <c r="I4" s="12"/>
      <c r="J4" s="1"/>
      <c r="K4" s="12"/>
      <c r="L4" s="1">
        <v>80</v>
      </c>
      <c r="M4" s="12">
        <v>49</v>
      </c>
      <c r="N4" s="1">
        <v>1.5</v>
      </c>
      <c r="O4" s="12"/>
      <c r="P4" s="1">
        <v>1.3</v>
      </c>
      <c r="Q4" s="12">
        <v>1859.9</v>
      </c>
      <c r="R4" s="1"/>
      <c r="S4" s="12"/>
      <c r="T4" s="1"/>
      <c r="U4" s="12"/>
      <c r="V4" s="1"/>
      <c r="W4" s="1"/>
      <c r="X4" s="1"/>
      <c r="Y4" s="12" t="s">
        <v>39</v>
      </c>
    </row>
    <row r="5" spans="1:29" x14ac:dyDescent="0.25">
      <c r="A5" s="1">
        <v>3</v>
      </c>
      <c r="B5" s="9">
        <f t="shared" si="0"/>
        <v>5.0291666666671517</v>
      </c>
      <c r="C5" s="10">
        <v>44242</v>
      </c>
      <c r="D5" s="11">
        <v>0.625</v>
      </c>
      <c r="E5" s="12">
        <v>5.89</v>
      </c>
      <c r="F5" s="1">
        <v>5.87</v>
      </c>
      <c r="G5" s="12">
        <v>1.78</v>
      </c>
      <c r="H5" s="1"/>
      <c r="I5" s="12">
        <v>602.5</v>
      </c>
      <c r="J5" s="1">
        <v>90.5</v>
      </c>
      <c r="K5" s="12">
        <v>3</v>
      </c>
      <c r="L5" s="1">
        <v>80</v>
      </c>
      <c r="M5" s="12">
        <v>49</v>
      </c>
      <c r="N5" s="1">
        <v>1.5</v>
      </c>
      <c r="O5" s="12">
        <v>1386.3</v>
      </c>
      <c r="P5" s="1">
        <v>1.3</v>
      </c>
      <c r="Q5" s="12">
        <v>2467.8000000000002</v>
      </c>
      <c r="R5" s="1"/>
      <c r="S5" s="12"/>
      <c r="T5" s="1">
        <v>31.1</v>
      </c>
      <c r="U5" s="12">
        <v>-1.0629999999999999</v>
      </c>
      <c r="V5" s="1">
        <v>-141.547</v>
      </c>
      <c r="W5" s="1"/>
      <c r="X5" s="1"/>
      <c r="Y5" s="12" t="s">
        <v>46</v>
      </c>
    </row>
    <row r="6" spans="1:29" x14ac:dyDescent="0.25">
      <c r="A6" s="1">
        <v>4</v>
      </c>
      <c r="B6" s="9">
        <f t="shared" si="0"/>
        <v>7.0291666666671517</v>
      </c>
      <c r="C6" s="10">
        <v>44244</v>
      </c>
      <c r="D6" s="11">
        <v>0.625</v>
      </c>
      <c r="E6" s="12">
        <v>5.89</v>
      </c>
      <c r="F6" s="1">
        <v>5.92</v>
      </c>
      <c r="G6" s="12">
        <v>1.73</v>
      </c>
      <c r="H6" s="1"/>
      <c r="I6" s="12">
        <v>586.70000000000005</v>
      </c>
      <c r="J6" s="1">
        <v>90.5</v>
      </c>
      <c r="K6" s="12">
        <v>2.9</v>
      </c>
      <c r="L6" s="1">
        <v>80</v>
      </c>
      <c r="M6" s="12">
        <v>49</v>
      </c>
      <c r="N6" s="1">
        <v>1.5</v>
      </c>
      <c r="O6" s="12">
        <v>2908.6</v>
      </c>
      <c r="P6" s="1">
        <v>1.3</v>
      </c>
      <c r="Q6" s="12">
        <v>2294.3000000000002</v>
      </c>
      <c r="R6" s="1"/>
      <c r="S6" s="12"/>
      <c r="T6" s="1">
        <v>31.1</v>
      </c>
      <c r="U6" s="12">
        <v>-1.0629999999999999</v>
      </c>
      <c r="V6" s="1">
        <v>-182.82599999999999</v>
      </c>
      <c r="W6" s="1">
        <v>1E-3</v>
      </c>
      <c r="X6" s="1"/>
      <c r="Y6" s="12"/>
    </row>
    <row r="7" spans="1:29" x14ac:dyDescent="0.25">
      <c r="A7" s="1">
        <v>5</v>
      </c>
      <c r="B7" s="9">
        <f t="shared" si="0"/>
        <v>9.0708333333313931</v>
      </c>
      <c r="C7" s="10">
        <v>44246</v>
      </c>
      <c r="D7" s="11">
        <v>0.66666666666666663</v>
      </c>
      <c r="E7" s="12">
        <v>5.89</v>
      </c>
      <c r="F7" s="1">
        <v>5.91</v>
      </c>
      <c r="G7" s="12">
        <v>1.75</v>
      </c>
      <c r="H7" s="1"/>
      <c r="I7" s="12">
        <v>571.6</v>
      </c>
      <c r="J7" s="1">
        <v>90.4</v>
      </c>
      <c r="K7" s="12">
        <v>3</v>
      </c>
      <c r="L7" s="1">
        <v>80</v>
      </c>
      <c r="M7" s="12">
        <v>49</v>
      </c>
      <c r="N7" s="1">
        <v>1.5</v>
      </c>
      <c r="O7" s="12">
        <v>2709.8</v>
      </c>
      <c r="P7" s="1">
        <v>1.3</v>
      </c>
      <c r="Q7" s="12">
        <v>2118</v>
      </c>
      <c r="R7" s="1"/>
      <c r="S7" s="12"/>
      <c r="T7" s="1">
        <v>31.5</v>
      </c>
      <c r="U7" s="12">
        <v>-1.0629999999999999</v>
      </c>
      <c r="V7" s="1">
        <v>-187.88</v>
      </c>
      <c r="W7" s="1">
        <v>2E-3</v>
      </c>
      <c r="X7" s="1"/>
      <c r="Y7" s="12"/>
    </row>
    <row r="8" spans="1:29" x14ac:dyDescent="0.25">
      <c r="A8" s="1">
        <v>6</v>
      </c>
      <c r="B8" s="9">
        <f t="shared" si="0"/>
        <v>12.043055555557657</v>
      </c>
      <c r="C8" s="10">
        <v>44249</v>
      </c>
      <c r="D8" s="11">
        <v>0.63888888888888895</v>
      </c>
      <c r="E8" s="12">
        <v>5.88</v>
      </c>
      <c r="F8" s="1">
        <v>5.92</v>
      </c>
      <c r="G8" s="12">
        <v>1.78</v>
      </c>
      <c r="H8" s="1"/>
      <c r="I8" s="12">
        <v>548.5</v>
      </c>
      <c r="J8" s="1">
        <v>90.4</v>
      </c>
      <c r="K8" s="12">
        <v>3</v>
      </c>
      <c r="L8" s="1">
        <v>80</v>
      </c>
      <c r="M8" s="12">
        <v>49</v>
      </c>
      <c r="N8" s="1">
        <v>1.5</v>
      </c>
      <c r="O8" s="12">
        <v>2424.1</v>
      </c>
      <c r="P8" s="1">
        <v>1.3</v>
      </c>
      <c r="Q8" s="12">
        <v>1864.1</v>
      </c>
      <c r="R8" s="1"/>
      <c r="S8" s="12"/>
      <c r="T8" s="1">
        <v>31</v>
      </c>
      <c r="U8" s="12">
        <v>-1.0629999999999999</v>
      </c>
      <c r="V8" s="1">
        <v>-213.38</v>
      </c>
      <c r="W8" s="1">
        <v>2E-3</v>
      </c>
      <c r="X8" s="1"/>
      <c r="Y8" s="12"/>
    </row>
    <row r="9" spans="1:29" x14ac:dyDescent="0.25">
      <c r="A9" s="1">
        <v>7</v>
      </c>
      <c r="B9" s="9">
        <f t="shared" si="0"/>
        <v>13.97013888888614</v>
      </c>
      <c r="C9" s="10">
        <v>44251</v>
      </c>
      <c r="D9" s="11">
        <v>0.56597222222222221</v>
      </c>
      <c r="E9" s="12">
        <v>2.41</v>
      </c>
      <c r="F9" s="1">
        <v>2.5299999999999998</v>
      </c>
      <c r="G9" s="12">
        <v>2.29</v>
      </c>
      <c r="H9" s="1"/>
      <c r="I9" s="12">
        <v>540.79999999999995</v>
      </c>
      <c r="J9" s="1">
        <v>90.4</v>
      </c>
      <c r="K9" s="12">
        <v>3</v>
      </c>
      <c r="L9" s="1">
        <v>80</v>
      </c>
      <c r="M9" s="12">
        <v>49</v>
      </c>
      <c r="N9" s="1">
        <v>1.5</v>
      </c>
      <c r="O9" s="12">
        <v>2240.6</v>
      </c>
      <c r="P9" s="1">
        <v>1.3</v>
      </c>
      <c r="Q9" s="12">
        <v>1698.5</v>
      </c>
      <c r="R9" s="1"/>
      <c r="S9" s="12"/>
      <c r="T9" s="1">
        <v>31.1</v>
      </c>
      <c r="U9" s="12">
        <v>-1.0629999999999999</v>
      </c>
      <c r="V9" s="1">
        <v>-220.73599999999999</v>
      </c>
      <c r="W9" s="1">
        <v>3.0000000000000001E-3</v>
      </c>
      <c r="X9" s="1"/>
      <c r="Y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Abiotic I</vt:lpstr>
      <vt:lpstr>Abiotic II</vt:lpstr>
      <vt:lpstr>Abiotic III</vt:lpstr>
      <vt:lpstr>Abiotic IV</vt:lpstr>
      <vt:lpstr>Abiotic V</vt:lpstr>
      <vt:lpstr>Abiotic 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Smit, Sanne de</dc:creator>
  <cp:lastModifiedBy>Smit, Sanne de</cp:lastModifiedBy>
  <cp:lastPrinted>2021-11-04T16:23:40Z</cp:lastPrinted>
  <dcterms:created xsi:type="dcterms:W3CDTF">2021-11-04T16:22:38Z</dcterms:created>
  <dcterms:modified xsi:type="dcterms:W3CDTF">2021-11-05T11:39:08Z</dcterms:modified>
</cp:coreProperties>
</file>